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" sheetId="3" r:id="rId3"/>
  </sheets>
  <definedNames/>
  <calcPr fullCalcOnLoad="1"/>
</workbook>
</file>

<file path=xl/sharedStrings.xml><?xml version="1.0" encoding="utf-8"?>
<sst xmlns="http://schemas.openxmlformats.org/spreadsheetml/2006/main" count="461" uniqueCount="165">
  <si>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</si>
  <si>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</si>
  <si>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</si>
  <si>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</si>
  <si>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</si>
  <si>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</si>
  <si>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</si>
  <si>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</si>
  <si>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</si>
  <si>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</si>
  <si>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</si>
  <si>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</si>
  <si>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</si>
  <si>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</si>
  <si>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</si>
  <si>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</si>
  <si>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</si>
  <si>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</si>
  <si>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</si>
  <si>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</si>
  <si>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</si>
  <si>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</si>
  <si>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</si>
  <si>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</si>
  <si>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</si>
  <si>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</si>
  <si>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</si>
  <si>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</si>
  <si>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</si>
  <si>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</si>
  <si>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</si>
  <si>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</si>
  <si>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</si>
  <si>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</si>
  <si>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</si>
  <si>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</si>
  <si>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</si>
  <si>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</si>
  <si>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</si>
  <si>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</si>
  <si>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</si>
  <si>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</si>
  <si>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</si>
  <si>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</si>
  <si>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</si>
  <si>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</si>
  <si>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</si>
  <si>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</si>
  <si>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</si>
  <si>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</si>
  <si>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</si>
  <si>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</si>
  <si>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</si>
  <si>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</si>
  <si>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</si>
  <si>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</si>
  <si>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</si>
  <si>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</si>
  <si>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</si>
  <si>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</si>
  <si>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</si>
  <si>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</si>
  <si>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</si>
  <si>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</si>
  <si>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</si>
  <si>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</si>
  <si>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</si>
  <si>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</si>
  <si>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</si>
  <si>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</si>
  <si>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</si>
  <si>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</si>
  <si>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</si>
  <si>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</si>
  <si>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</si>
  <si>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</si>
  <si>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</si>
  <si>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</si>
  <si>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</si>
  <si>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</si>
  <si>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</si>
  <si>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</si>
  <si>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</si>
  <si>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</si>
  <si>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</si>
  <si>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</si>
  <si>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</si>
  <si>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</si>
  <si>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</si>
  <si>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</si>
  <si>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</si>
  <si>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</si>
  <si>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</si>
  <si>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</si>
  <si>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</si>
  <si>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</si>
  <si>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</si>
  <si>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</si>
  <si>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</si>
  <si>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</si>
  <si>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</si>
  <si>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</si>
  <si>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</si>
  <si>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</si>
  <si>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</si>
  <si>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</si>
  <si>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</si>
  <si>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</si>
  <si>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</si>
  <si>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</si>
  <si>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</si>
  <si>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</si>
  <si>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</si>
  <si>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</si>
  <si>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</si>
  <si>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</si>
  <si>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</si>
  <si>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</si>
  <si>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</si>
  <si>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</si>
  <si>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</si>
  <si>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</si>
  <si>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</si>
  <si>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</si>
  <si>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</si>
  <si>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</si>
  <si>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</si>
  <si>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</si>
  <si>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</si>
  <si>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</si>
  <si>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</si>
  <si>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</si>
  <si>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</si>
  <si>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</si>
  <si>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</si>
  <si>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</si>
  <si>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</si>
  <si>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</si>
  <si>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</si>
  <si>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</si>
  <si>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</si>
  <si>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</si>
  <si>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</si>
  <si>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</si>
  <si>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</si>
  <si>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</si>
  <si>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</si>
  <si>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</si>
  <si>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</si>
  <si>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</si>
  <si>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</si>
  <si>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</si>
  <si>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</si>
  <si>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</si>
  <si>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</si>
  <si>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</si>
  <si>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</si>
  <si>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</si>
  <si>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</si>
  <si>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</si>
  <si>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</si>
  <si>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</si>
  <si>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</si>
  <si>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30.03.2018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</si>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</sst>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5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4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1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Border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0" xfId="0" applyFont="1" applyFill="1" applyBorder="1" applyAlignment="1">
      <alignment wrapText="1"/>
    </xf>
    <xf numFmtId="0" fontId="12" fillId="0" borderId="0" xfId="55" applyFont="1" applyAlignment="1" applyProtection="1">
      <alignment horizontal="center"/>
      <protection/>
    </xf>
    <xf numFmtId="0" fontId="80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3" fillId="13" borderId="18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35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35" fillId="0" borderId="21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09"/>
  <sheetViews>
    <sheetView tabSelected="1" zoomScale="78" zoomScaleNormal="78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E109" sqref="E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276" t="s">
        <v>163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186"/>
    </row>
    <row r="2" spans="2:25" s="1" customFormat="1" ht="15.75" customHeight="1">
      <c r="B2" s="277"/>
      <c r="C2" s="277"/>
      <c r="D2" s="277"/>
      <c r="E2" s="277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78"/>
      <c r="B3" s="280"/>
      <c r="C3" s="281" t="s">
        <v>0</v>
      </c>
      <c r="D3" s="282" t="s">
        <v>131</v>
      </c>
      <c r="E3" s="282" t="s">
        <v>162</v>
      </c>
      <c r="F3" s="25"/>
      <c r="G3" s="283" t="s">
        <v>26</v>
      </c>
      <c r="H3" s="284"/>
      <c r="I3" s="284"/>
      <c r="J3" s="284"/>
      <c r="K3" s="28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86" t="s">
        <v>160</v>
      </c>
      <c r="V3" s="289" t="s">
        <v>161</v>
      </c>
      <c r="W3" s="289"/>
      <c r="X3" s="289"/>
      <c r="Y3" s="194"/>
    </row>
    <row r="4" spans="1:24" ht="22.5" customHeight="1">
      <c r="A4" s="278"/>
      <c r="B4" s="280"/>
      <c r="C4" s="281"/>
      <c r="D4" s="282"/>
      <c r="E4" s="282"/>
      <c r="F4" s="290" t="s">
        <v>156</v>
      </c>
      <c r="G4" s="292" t="s">
        <v>31</v>
      </c>
      <c r="H4" s="294" t="s">
        <v>157</v>
      </c>
      <c r="I4" s="287" t="s">
        <v>158</v>
      </c>
      <c r="J4" s="294" t="s">
        <v>132</v>
      </c>
      <c r="K4" s="28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7"/>
      <c r="V4" s="296" t="s">
        <v>164</v>
      </c>
      <c r="W4" s="294" t="s">
        <v>44</v>
      </c>
      <c r="X4" s="298" t="s">
        <v>43</v>
      </c>
    </row>
    <row r="5" spans="1:24" ht="67.5" customHeight="1">
      <c r="A5" s="279"/>
      <c r="B5" s="280"/>
      <c r="C5" s="281"/>
      <c r="D5" s="282"/>
      <c r="E5" s="282"/>
      <c r="F5" s="291"/>
      <c r="G5" s="293"/>
      <c r="H5" s="295"/>
      <c r="I5" s="288"/>
      <c r="J5" s="295"/>
      <c r="K5" s="288"/>
      <c r="L5" s="299" t="s">
        <v>135</v>
      </c>
      <c r="M5" s="300"/>
      <c r="N5" s="301"/>
      <c r="O5" s="302" t="s">
        <v>153</v>
      </c>
      <c r="P5" s="303"/>
      <c r="Q5" s="304"/>
      <c r="R5" s="305" t="s">
        <v>159</v>
      </c>
      <c r="S5" s="305"/>
      <c r="T5" s="305"/>
      <c r="U5" s="288"/>
      <c r="V5" s="297"/>
      <c r="W5" s="295"/>
      <c r="X5" s="29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357086.73</v>
      </c>
      <c r="H8" s="103">
        <f>G8-F8</f>
        <v>-4456.209000000032</v>
      </c>
      <c r="I8" s="210">
        <f aca="true" t="shared" si="0" ref="I8:I15">G8/F8</f>
        <v>0.9876744681770703</v>
      </c>
      <c r="J8" s="104">
        <f aca="true" t="shared" si="1" ref="J8:J52">G8-E8</f>
        <v>-1223547.07</v>
      </c>
      <c r="K8" s="156">
        <f aca="true" t="shared" si="2" ref="K8:K14">G8/E8</f>
        <v>0.22591363666903744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63540.95999999996</v>
      </c>
      <c r="T8" s="143">
        <f aca="true" t="shared" si="6" ref="T8:T20">G8/R8</f>
        <v>1.2164601452100636</v>
      </c>
      <c r="U8" s="103">
        <f>U9+U15+U18+U19+U23+U17</f>
        <v>119781.5</v>
      </c>
      <c r="V8" s="103">
        <f>V9+V15+V18+V19+V23+V17</f>
        <v>115194.81</v>
      </c>
      <c r="W8" s="103">
        <f>V8-U8</f>
        <v>-4586.690000000002</v>
      </c>
      <c r="X8" s="143">
        <f aca="true" t="shared" si="7" ref="X8:X15">V8/U8</f>
        <v>0.9617078597279213</v>
      </c>
      <c r="Y8" s="199">
        <f aca="true" t="shared" si="8" ref="Y8:Y22">T8-Q8</f>
        <v>0.02764373367893258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209196.339</v>
      </c>
      <c r="G9" s="106">
        <v>211812.06</v>
      </c>
      <c r="H9" s="102">
        <f>G9-F9</f>
        <v>2615.7209999999905</v>
      </c>
      <c r="I9" s="208">
        <f t="shared" si="0"/>
        <v>1.0125036652768573</v>
      </c>
      <c r="J9" s="108">
        <f t="shared" si="1"/>
        <v>-744390.94</v>
      </c>
      <c r="K9" s="148">
        <f t="shared" si="2"/>
        <v>0.221513695313652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49624.70000000001</v>
      </c>
      <c r="T9" s="144">
        <f t="shared" si="6"/>
        <v>1.3059714394512618</v>
      </c>
      <c r="U9" s="107">
        <f>F9-лютий!F9</f>
        <v>70204</v>
      </c>
      <c r="V9" s="110">
        <f>G9-лютий!G9</f>
        <v>71733.19</v>
      </c>
      <c r="W9" s="111">
        <f>V9-U9</f>
        <v>1529.1900000000023</v>
      </c>
      <c r="X9" s="148">
        <f t="shared" si="7"/>
        <v>1.0217820921884793</v>
      </c>
      <c r="Y9" s="200">
        <f t="shared" si="8"/>
        <v>0.0734680475641043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192878.7</v>
      </c>
      <c r="G10" s="94">
        <v>193755.98</v>
      </c>
      <c r="H10" s="71">
        <f aca="true" t="shared" si="9" ref="H10:H47">G10-F10</f>
        <v>877.2799999999988</v>
      </c>
      <c r="I10" s="209">
        <f t="shared" si="0"/>
        <v>1.0045483508547082</v>
      </c>
      <c r="J10" s="72">
        <f t="shared" si="1"/>
        <v>-688047.02</v>
      </c>
      <c r="K10" s="75">
        <f t="shared" si="2"/>
        <v>0.21972705921844224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45440.610000000015</v>
      </c>
      <c r="T10" s="145">
        <f t="shared" si="6"/>
        <v>1.3063782937668564</v>
      </c>
      <c r="U10" s="73">
        <f>F10-лютий!F10</f>
        <v>65100.000000000015</v>
      </c>
      <c r="V10" s="98">
        <f>G10-лютий!G10</f>
        <v>65966.53000000001</v>
      </c>
      <c r="W10" s="74">
        <f aca="true" t="shared" si="10" ref="W10:W52">V10-U10</f>
        <v>866.5299999999988</v>
      </c>
      <c r="X10" s="75">
        <f t="shared" si="7"/>
        <v>1.013310752688172</v>
      </c>
      <c r="Y10" s="198">
        <f t="shared" si="8"/>
        <v>0.06422684914386556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10754.7</v>
      </c>
      <c r="G11" s="94">
        <v>11701.47</v>
      </c>
      <c r="H11" s="71">
        <f t="shared" si="9"/>
        <v>946.7699999999986</v>
      </c>
      <c r="I11" s="209">
        <f t="shared" si="0"/>
        <v>1.0880331389996931</v>
      </c>
      <c r="J11" s="72">
        <f t="shared" si="1"/>
        <v>-38198.53</v>
      </c>
      <c r="K11" s="75">
        <f t="shared" si="2"/>
        <v>0.23449839679358717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2596.99</v>
      </c>
      <c r="T11" s="145">
        <f t="shared" si="6"/>
        <v>1.2852430891165667</v>
      </c>
      <c r="U11" s="73">
        <f>F11-лютий!F11</f>
        <v>3670.000000000001</v>
      </c>
      <c r="V11" s="98">
        <f>G11-лютий!G11</f>
        <v>4014.0699999999997</v>
      </c>
      <c r="W11" s="74">
        <f t="shared" si="10"/>
        <v>344.0699999999988</v>
      </c>
      <c r="X11" s="75">
        <f t="shared" si="7"/>
        <v>1.0937520435967298</v>
      </c>
      <c r="Y11" s="198">
        <f t="shared" si="8"/>
        <v>0.11157861462307128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2294.409</v>
      </c>
      <c r="G12" s="94">
        <v>2753.22</v>
      </c>
      <c r="H12" s="71">
        <f t="shared" si="9"/>
        <v>458.8109999999997</v>
      </c>
      <c r="I12" s="209">
        <f t="shared" si="0"/>
        <v>1.199969142380456</v>
      </c>
      <c r="J12" s="72">
        <f t="shared" si="1"/>
        <v>-9246.78</v>
      </c>
      <c r="K12" s="75">
        <f t="shared" si="2"/>
        <v>0.22943499999999997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988.5299999999997</v>
      </c>
      <c r="T12" s="145">
        <f t="shared" si="6"/>
        <v>1.5601720415483737</v>
      </c>
      <c r="U12" s="73">
        <f>F12-лютий!F12</f>
        <v>830</v>
      </c>
      <c r="V12" s="98">
        <f>G12-лютий!G12</f>
        <v>1160.2999999999997</v>
      </c>
      <c r="W12" s="74">
        <f t="shared" si="10"/>
        <v>330.2999999999997</v>
      </c>
      <c r="X12" s="75">
        <f t="shared" si="7"/>
        <v>1.3979518072289154</v>
      </c>
      <c r="Y12" s="198">
        <f t="shared" si="8"/>
        <v>0.5595174466675559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3056.9</v>
      </c>
      <c r="G13" s="94">
        <v>3293.78</v>
      </c>
      <c r="H13" s="71">
        <f t="shared" si="9"/>
        <v>236.8800000000001</v>
      </c>
      <c r="I13" s="209">
        <f t="shared" si="0"/>
        <v>1.0774902679184795</v>
      </c>
      <c r="J13" s="72">
        <f t="shared" si="1"/>
        <v>-8706.22</v>
      </c>
      <c r="K13" s="75">
        <f t="shared" si="2"/>
        <v>0.2744816666666667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664.6200000000003</v>
      </c>
      <c r="T13" s="145">
        <f t="shared" si="6"/>
        <v>1.2527879626953096</v>
      </c>
      <c r="U13" s="73">
        <f>F13-лютий!F13</f>
        <v>571</v>
      </c>
      <c r="V13" s="98">
        <f>G13-лютий!G13</f>
        <v>592.3100000000004</v>
      </c>
      <c r="W13" s="74">
        <f t="shared" si="10"/>
        <v>21.3100000000004</v>
      </c>
      <c r="X13" s="75">
        <f t="shared" si="7"/>
        <v>1.0373204903677766</v>
      </c>
      <c r="Y13" s="198">
        <f t="shared" si="8"/>
        <v>0.05718896261460649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33615</v>
      </c>
      <c r="G19" s="158">
        <v>27088.93</v>
      </c>
      <c r="H19" s="102">
        <f t="shared" si="9"/>
        <v>-6526.07</v>
      </c>
      <c r="I19" s="208">
        <f t="shared" si="12"/>
        <v>0.8058583965491596</v>
      </c>
      <c r="J19" s="108">
        <f t="shared" si="1"/>
        <v>-124639.07</v>
      </c>
      <c r="K19" s="108">
        <f t="shared" si="11"/>
        <v>17.85361304439523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-544.9300000000003</v>
      </c>
      <c r="T19" s="146">
        <f t="shared" si="6"/>
        <v>0.9802803517134414</v>
      </c>
      <c r="U19" s="107">
        <f>F19-лютий!F19</f>
        <v>24549</v>
      </c>
      <c r="V19" s="110">
        <f>G19-лютий!G19</f>
        <v>18560.36</v>
      </c>
      <c r="W19" s="111">
        <f t="shared" si="10"/>
        <v>-5988.639999999999</v>
      </c>
      <c r="X19" s="148">
        <f t="shared" si="13"/>
        <v>0.7560536070715712</v>
      </c>
      <c r="Y19" s="197">
        <f t="shared" si="8"/>
        <v>-0.26390026177334913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13215</v>
      </c>
      <c r="G20" s="141">
        <v>12369.11</v>
      </c>
      <c r="H20" s="170">
        <f t="shared" si="9"/>
        <v>-845.8899999999994</v>
      </c>
      <c r="I20" s="211">
        <f t="shared" si="12"/>
        <v>0.9359901626939084</v>
      </c>
      <c r="J20" s="171">
        <f t="shared" si="1"/>
        <v>-54338.89</v>
      </c>
      <c r="K20" s="171">
        <f t="shared" si="11"/>
        <v>18.54216885530971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-5364.950000000001</v>
      </c>
      <c r="T20" s="172">
        <f t="shared" si="6"/>
        <v>0.6974776221575882</v>
      </c>
      <c r="U20" s="136">
        <f>F20-лютий!F20</f>
        <v>4149</v>
      </c>
      <c r="V20" s="124">
        <f>G20-лютий!G20</f>
        <v>3840.540000000001</v>
      </c>
      <c r="W20" s="116">
        <f t="shared" si="10"/>
        <v>-308.4599999999991</v>
      </c>
      <c r="X20" s="180">
        <f t="shared" si="13"/>
        <v>0.9256543745480841</v>
      </c>
      <c r="Y20" s="197">
        <f t="shared" si="8"/>
        <v>-0.40084142678254575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3900</v>
      </c>
      <c r="G21" s="141">
        <v>3408.98</v>
      </c>
      <c r="H21" s="170">
        <f t="shared" si="9"/>
        <v>-491.02</v>
      </c>
      <c r="I21" s="211">
        <f t="shared" si="12"/>
        <v>0.8740974358974359</v>
      </c>
      <c r="J21" s="171">
        <f t="shared" si="1"/>
        <v>-12287.02</v>
      </c>
      <c r="K21" s="171">
        <f t="shared" si="11"/>
        <v>21.718781855249745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1172.19</v>
      </c>
      <c r="T21" s="172"/>
      <c r="U21" s="136">
        <f>F21-лютий!F21</f>
        <v>3900</v>
      </c>
      <c r="V21" s="124">
        <f>G21-лютий!G21</f>
        <v>3408.98</v>
      </c>
      <c r="W21" s="116">
        <f t="shared" si="10"/>
        <v>-491.02</v>
      </c>
      <c r="X21" s="180">
        <f t="shared" si="13"/>
        <v>0.8740974358974359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16500</v>
      </c>
      <c r="G22" s="141">
        <v>11310.84</v>
      </c>
      <c r="H22" s="170">
        <f t="shared" si="9"/>
        <v>-5189.16</v>
      </c>
      <c r="I22" s="211">
        <f t="shared" si="12"/>
        <v>0.6855054545454545</v>
      </c>
      <c r="J22" s="171">
        <f t="shared" si="1"/>
        <v>-58013.16</v>
      </c>
      <c r="K22" s="171">
        <f t="shared" si="11"/>
        <v>16.315907910680284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3647.83</v>
      </c>
      <c r="T22" s="172"/>
      <c r="U22" s="136">
        <f>F22-лютий!F22</f>
        <v>16500</v>
      </c>
      <c r="V22" s="124">
        <f>G22-лютий!G22</f>
        <v>11310.84</v>
      </c>
      <c r="W22" s="116">
        <f t="shared" si="10"/>
        <v>-5189.16</v>
      </c>
      <c r="X22" s="180">
        <f t="shared" si="13"/>
        <v>0.6855054545454545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117653.88</v>
      </c>
      <c r="H23" s="102">
        <f t="shared" si="9"/>
        <v>-897.7200000000012</v>
      </c>
      <c r="I23" s="208">
        <f t="shared" si="12"/>
        <v>0.9924276011458302</v>
      </c>
      <c r="J23" s="108">
        <f t="shared" si="1"/>
        <v>-353913.31999999995</v>
      </c>
      <c r="K23" s="108">
        <f t="shared" si="11"/>
        <v>24.949546957464392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13681.380000000005</v>
      </c>
      <c r="T23" s="147">
        <f aca="true" t="shared" si="14" ref="T23:T41">G23/R23</f>
        <v>1.1315865252831279</v>
      </c>
      <c r="U23" s="107">
        <f>F23-лютий!F23</f>
        <v>24978.5</v>
      </c>
      <c r="V23" s="110">
        <f>G23-лютий!G23</f>
        <v>24683.17</v>
      </c>
      <c r="W23" s="111">
        <f t="shared" si="10"/>
        <v>-295.33000000000175</v>
      </c>
      <c r="X23" s="148">
        <f t="shared" si="13"/>
        <v>0.9881766319034369</v>
      </c>
      <c r="Y23" s="197">
        <f>T23-Q23</f>
        <v>0.036714971518432504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48815.07000000001</v>
      </c>
      <c r="H24" s="102">
        <f t="shared" si="9"/>
        <v>-1053.9399999999878</v>
      </c>
      <c r="I24" s="208">
        <f t="shared" si="12"/>
        <v>0.97886583270853</v>
      </c>
      <c r="J24" s="108">
        <f t="shared" si="1"/>
        <v>-168026.93</v>
      </c>
      <c r="K24" s="148">
        <f aca="true" t="shared" si="15" ref="K24:K41">G24/E24</f>
        <v>0.22511815054279155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251.7100000000064</v>
      </c>
      <c r="T24" s="147">
        <f t="shared" si="14"/>
        <v>1.0051831257145305</v>
      </c>
      <c r="U24" s="107">
        <f>F24-лютий!F24</f>
        <v>16176.499999999993</v>
      </c>
      <c r="V24" s="110">
        <f>G24-лютий!G24</f>
        <v>15907.050000000003</v>
      </c>
      <c r="W24" s="111">
        <f t="shared" si="10"/>
        <v>-269.4499999999898</v>
      </c>
      <c r="X24" s="148">
        <f t="shared" si="13"/>
        <v>0.9833431211943258</v>
      </c>
      <c r="Y24" s="197">
        <f aca="true" t="shared" si="16" ref="Y24:Y99">T24-Q24</f>
        <v>-0.04119491911784823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6357.5</v>
      </c>
      <c r="G25" s="141">
        <v>6827.84</v>
      </c>
      <c r="H25" s="170">
        <f t="shared" si="9"/>
        <v>470.34000000000015</v>
      </c>
      <c r="I25" s="211">
        <f t="shared" si="12"/>
        <v>1.0739819111285882</v>
      </c>
      <c r="J25" s="171">
        <f t="shared" si="1"/>
        <v>-21956.16</v>
      </c>
      <c r="K25" s="180">
        <f t="shared" si="15"/>
        <v>0.23720956086714842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1613.9000000000005</v>
      </c>
      <c r="T25" s="152">
        <f t="shared" si="14"/>
        <v>1.3095355911268638</v>
      </c>
      <c r="U25" s="136">
        <f>F25-лютий!F25</f>
        <v>936.5</v>
      </c>
      <c r="V25" s="124">
        <f>G25-лютий!G25</f>
        <v>1275.3199999999997</v>
      </c>
      <c r="W25" s="116">
        <f t="shared" si="10"/>
        <v>338.8199999999997</v>
      </c>
      <c r="X25" s="180">
        <f t="shared" si="13"/>
        <v>1.3617939135077413</v>
      </c>
      <c r="Y25" s="197">
        <f t="shared" si="16"/>
        <v>0.17693864517232516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211.61</v>
      </c>
      <c r="G26" s="139">
        <f>G28+G29</f>
        <v>463.28</v>
      </c>
      <c r="H26" s="158">
        <f t="shared" si="9"/>
        <v>251.66999999999996</v>
      </c>
      <c r="I26" s="212">
        <f t="shared" si="12"/>
        <v>2.1893105240773116</v>
      </c>
      <c r="J26" s="176">
        <f t="shared" si="1"/>
        <v>-1058.72</v>
      </c>
      <c r="K26" s="191">
        <f t="shared" si="15"/>
        <v>0.304388961892247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306.19999999999993</v>
      </c>
      <c r="T26" s="162">
        <f t="shared" si="14"/>
        <v>2.949325184619302</v>
      </c>
      <c r="U26" s="167">
        <f>F26-лютий!F26</f>
        <v>16.5</v>
      </c>
      <c r="V26" s="167">
        <f>G26-лютий!G26</f>
        <v>149.92999999999995</v>
      </c>
      <c r="W26" s="176">
        <f t="shared" si="10"/>
        <v>133.42999999999995</v>
      </c>
      <c r="X26" s="191">
        <f t="shared" si="13"/>
        <v>9.086666666666664</v>
      </c>
      <c r="Y26" s="197">
        <f t="shared" si="16"/>
        <v>1.9433035967973191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6364.77</v>
      </c>
      <c r="H27" s="158">
        <f t="shared" si="9"/>
        <v>218.8800000000001</v>
      </c>
      <c r="I27" s="212">
        <f t="shared" si="12"/>
        <v>1.035614044507793</v>
      </c>
      <c r="J27" s="176">
        <f t="shared" si="1"/>
        <v>-20897.23</v>
      </c>
      <c r="K27" s="191">
        <f t="shared" si="15"/>
        <v>0.23346673024723058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1307.9000000000005</v>
      </c>
      <c r="T27" s="162">
        <f t="shared" si="14"/>
        <v>1.2586382485608687</v>
      </c>
      <c r="U27" s="167">
        <f>F27-лютий!F27</f>
        <v>920</v>
      </c>
      <c r="V27" s="167">
        <f>G27-лютий!G27</f>
        <v>1125.6000000000013</v>
      </c>
      <c r="W27" s="176">
        <f t="shared" si="10"/>
        <v>205.60000000000127</v>
      </c>
      <c r="X27" s="191">
        <f t="shared" si="13"/>
        <v>1.2234782608695667</v>
      </c>
      <c r="Y27" s="197">
        <f t="shared" si="16"/>
        <v>0.11802987946933885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67.8</v>
      </c>
      <c r="G28" s="206">
        <v>81.57</v>
      </c>
      <c r="H28" s="218">
        <f t="shared" si="9"/>
        <v>13.769999999999996</v>
      </c>
      <c r="I28" s="220">
        <f t="shared" si="12"/>
        <v>1.2030973451327434</v>
      </c>
      <c r="J28" s="221">
        <f t="shared" si="1"/>
        <v>-234.43</v>
      </c>
      <c r="K28" s="222">
        <f t="shared" si="15"/>
        <v>0.258132911392405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-50.76000000000002</v>
      </c>
      <c r="T28" s="222">
        <f t="shared" si="14"/>
        <v>0.616413511675357</v>
      </c>
      <c r="U28" s="206">
        <f>F28-лютий!F28</f>
        <v>8.5</v>
      </c>
      <c r="V28" s="206">
        <f>G28-лютий!G28</f>
        <v>7.409999999999997</v>
      </c>
      <c r="W28" s="221">
        <f t="shared" si="10"/>
        <v>-1.0900000000000034</v>
      </c>
      <c r="X28" s="222">
        <f t="shared" si="13"/>
        <v>0.8717647058823526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143.81</v>
      </c>
      <c r="G29" s="206">
        <v>381.71</v>
      </c>
      <c r="H29" s="218">
        <f t="shared" si="9"/>
        <v>237.89999999999998</v>
      </c>
      <c r="I29" s="220">
        <f t="shared" si="12"/>
        <v>2.65426604547667</v>
      </c>
      <c r="J29" s="221">
        <f t="shared" si="1"/>
        <v>-824.29</v>
      </c>
      <c r="K29" s="222">
        <f t="shared" si="15"/>
        <v>0.31650912106135987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356.96</v>
      </c>
      <c r="T29" s="222">
        <f t="shared" si="14"/>
        <v>15.422626262626261</v>
      </c>
      <c r="U29" s="206">
        <f>F29-лютий!F29</f>
        <v>8</v>
      </c>
      <c r="V29" s="206">
        <f>G29-лютий!G29</f>
        <v>142.51999999999998</v>
      </c>
      <c r="W29" s="221">
        <f t="shared" si="10"/>
        <v>134.51999999999998</v>
      </c>
      <c r="X29" s="222">
        <f t="shared" si="13"/>
        <v>17.814999999999998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320.09</v>
      </c>
      <c r="G30" s="206">
        <v>544.71</v>
      </c>
      <c r="H30" s="218">
        <f t="shared" si="9"/>
        <v>224.62000000000006</v>
      </c>
      <c r="I30" s="220">
        <f t="shared" si="12"/>
        <v>1.7017401355868664</v>
      </c>
      <c r="J30" s="221">
        <f t="shared" si="1"/>
        <v>-1810.29</v>
      </c>
      <c r="K30" s="222">
        <f t="shared" si="15"/>
        <v>0.23129936305732485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479.42</v>
      </c>
      <c r="T30" s="222">
        <f t="shared" si="14"/>
        <v>8.342931536223006</v>
      </c>
      <c r="U30" s="206">
        <f>F30-лютий!F30</f>
        <v>20</v>
      </c>
      <c r="V30" s="206">
        <f>G30-лютий!G30</f>
        <v>78.77000000000004</v>
      </c>
      <c r="W30" s="221">
        <f t="shared" si="10"/>
        <v>58.77000000000004</v>
      </c>
      <c r="X30" s="222">
        <f t="shared" si="13"/>
        <v>3.938500000000002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5825.8</v>
      </c>
      <c r="G31" s="206">
        <v>5820.06</v>
      </c>
      <c r="H31" s="218">
        <f t="shared" si="9"/>
        <v>-5.739999999999782</v>
      </c>
      <c r="I31" s="220">
        <f t="shared" si="12"/>
        <v>0.9990147275910605</v>
      </c>
      <c r="J31" s="221">
        <f t="shared" si="1"/>
        <v>-19086.94</v>
      </c>
      <c r="K31" s="222">
        <f t="shared" si="15"/>
        <v>0.23367165856987998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828.4800000000005</v>
      </c>
      <c r="T31" s="222">
        <f t="shared" si="14"/>
        <v>1.1659755027466254</v>
      </c>
      <c r="U31" s="206">
        <f>F31-лютий!F31</f>
        <v>900</v>
      </c>
      <c r="V31" s="206">
        <f>G31-лютий!G31</f>
        <v>1046.8300000000008</v>
      </c>
      <c r="W31" s="221"/>
      <c r="X31" s="222">
        <f t="shared" si="13"/>
        <v>1.1631444444444454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 t="shared" si="9"/>
        <v>185.04</v>
      </c>
      <c r="I32" s="211">
        <f t="shared" si="12"/>
        <v>2.156283196900581</v>
      </c>
      <c r="J32" s="171">
        <f t="shared" si="1"/>
        <v>63.06999999999999</v>
      </c>
      <c r="K32" s="180">
        <f t="shared" si="15"/>
        <v>1.2236524822695036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313.82</v>
      </c>
      <c r="T32" s="150">
        <f t="shared" si="14"/>
        <v>11.04224</v>
      </c>
      <c r="U32" s="136">
        <f>F32-лютий!F32</f>
        <v>1</v>
      </c>
      <c r="V32" s="124">
        <f>G32-лютий!G32</f>
        <v>79.25</v>
      </c>
      <c r="W32" s="116">
        <f t="shared" si="10"/>
        <v>78.25</v>
      </c>
      <c r="X32" s="180">
        <f t="shared" si="13"/>
        <v>79.25</v>
      </c>
      <c r="Y32" s="198">
        <f t="shared" si="16"/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132.18</v>
      </c>
      <c r="G34" s="94">
        <v>223.73</v>
      </c>
      <c r="H34" s="71">
        <f t="shared" si="9"/>
        <v>91.54999999999998</v>
      </c>
      <c r="I34" s="209">
        <f t="shared" si="12"/>
        <v>1.6926161295203508</v>
      </c>
      <c r="J34" s="72">
        <f t="shared" si="1"/>
        <v>41.72999999999999</v>
      </c>
      <c r="K34" s="75">
        <f t="shared" si="15"/>
        <v>1.2292857142857143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142.48</v>
      </c>
      <c r="T34" s="75">
        <f t="shared" si="14"/>
        <v>2.7536</v>
      </c>
      <c r="U34" s="73">
        <f>F34-лютий!F34</f>
        <v>1</v>
      </c>
      <c r="V34" s="98">
        <f>G34-лютий!G34</f>
        <v>18.75</v>
      </c>
      <c r="W34" s="74"/>
      <c r="X34" s="75">
        <f t="shared" si="13"/>
        <v>18.75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43351.479999999996</v>
      </c>
      <c r="G35" s="120">
        <v>41642.16</v>
      </c>
      <c r="H35" s="102">
        <f t="shared" si="9"/>
        <v>-1709.3199999999924</v>
      </c>
      <c r="I35" s="211">
        <f t="shared" si="12"/>
        <v>0.9605706656381745</v>
      </c>
      <c r="J35" s="171">
        <f t="shared" si="1"/>
        <v>-146133.84</v>
      </c>
      <c r="K35" s="180">
        <f t="shared" si="15"/>
        <v>0.221765081799591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-1676.0099999999948</v>
      </c>
      <c r="T35" s="149">
        <f t="shared" si="14"/>
        <v>0.9613093073876391</v>
      </c>
      <c r="U35" s="136">
        <f>F35-лютий!F35</f>
        <v>15238.999999999996</v>
      </c>
      <c r="V35" s="124">
        <f>G35-лютий!G35</f>
        <v>14552.480000000003</v>
      </c>
      <c r="W35" s="116">
        <f t="shared" si="10"/>
        <v>-686.5199999999932</v>
      </c>
      <c r="X35" s="180">
        <f t="shared" si="13"/>
        <v>0.954949799855634</v>
      </c>
      <c r="Y35" s="198">
        <f t="shared" si="16"/>
        <v>-0.07514447253958023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v>4326.71</v>
      </c>
      <c r="H36" s="158">
        <f t="shared" si="9"/>
        <v>-10038.52</v>
      </c>
      <c r="I36" s="212">
        <f t="shared" si="12"/>
        <v>0.30119322837156104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-10108.73</v>
      </c>
      <c r="T36" s="162">
        <f t="shared" si="14"/>
        <v>0.2997283075541861</v>
      </c>
      <c r="U36" s="167">
        <f>F36-лютий!F36</f>
        <v>5139</v>
      </c>
      <c r="V36" s="167">
        <f>G36-лютий!G36</f>
        <v>0</v>
      </c>
      <c r="W36" s="176">
        <f t="shared" si="10"/>
        <v>-5139</v>
      </c>
      <c r="X36" s="191">
        <f aca="true" t="shared" si="18" ref="X36:X41">V36/U36*100</f>
        <v>0</v>
      </c>
      <c r="Y36" s="197">
        <f t="shared" si="16"/>
        <v>-0.7357838384282862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28547.64</v>
      </c>
      <c r="H37" s="158">
        <f t="shared" si="9"/>
        <v>-438.6100000000006</v>
      </c>
      <c r="I37" s="212">
        <f t="shared" si="12"/>
        <v>0.984868342748717</v>
      </c>
      <c r="J37" s="176">
        <f t="shared" si="1"/>
        <v>-98538.36</v>
      </c>
      <c r="K37" s="191">
        <f t="shared" si="15"/>
        <v>0.2246324536140881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-335.0900000000038</v>
      </c>
      <c r="T37" s="162">
        <f t="shared" si="14"/>
        <v>0.9883982573669454</v>
      </c>
      <c r="U37" s="167">
        <f>F37-січень!F37</f>
        <v>19700</v>
      </c>
      <c r="V37" s="167">
        <f>G37-лютий!G37</f>
        <v>9577.98</v>
      </c>
      <c r="W37" s="176">
        <f t="shared" si="10"/>
        <v>-10122.02</v>
      </c>
      <c r="X37" s="191">
        <f>V37/U37</f>
        <v>0.4861918781725888</v>
      </c>
      <c r="Y37" s="197">
        <f t="shared" si="16"/>
        <v>-0.048505804897231775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13784.4</v>
      </c>
      <c r="G38" s="206">
        <v>12831.67</v>
      </c>
      <c r="H38" s="218">
        <f t="shared" si="9"/>
        <v>-952.7299999999996</v>
      </c>
      <c r="I38" s="220">
        <f t="shared" si="12"/>
        <v>0.9308834624648153</v>
      </c>
      <c r="J38" s="221">
        <f t="shared" si="1"/>
        <v>-44458.33</v>
      </c>
      <c r="K38" s="222">
        <f t="shared" si="15"/>
        <v>0.22397748298132308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-1306.4699999999993</v>
      </c>
      <c r="T38" s="222">
        <f t="shared" si="14"/>
        <v>0.9075925121692104</v>
      </c>
      <c r="U38" s="206">
        <f>F38-лютий!F38</f>
        <v>4900</v>
      </c>
      <c r="V38" s="206">
        <f>G38-лютий!G38</f>
        <v>4876.86</v>
      </c>
      <c r="W38" s="221">
        <f t="shared" si="10"/>
        <v>-23.140000000000327</v>
      </c>
      <c r="X38" s="222">
        <f t="shared" si="18"/>
        <v>99.5277551020408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24393.45</v>
      </c>
      <c r="G39" s="206">
        <v>23970.84</v>
      </c>
      <c r="H39" s="218">
        <f t="shared" si="9"/>
        <v>-422.6100000000006</v>
      </c>
      <c r="I39" s="220">
        <f t="shared" si="12"/>
        <v>0.9826752673361087</v>
      </c>
      <c r="J39" s="221">
        <f t="shared" si="1"/>
        <v>-82015.16</v>
      </c>
      <c r="K39" s="222">
        <f t="shared" si="15"/>
        <v>0.22616987149246126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-201.5600000000013</v>
      </c>
      <c r="T39" s="222">
        <f t="shared" si="14"/>
        <v>0.9916615644288527</v>
      </c>
      <c r="U39" s="206">
        <f>F39-лютий!F39</f>
        <v>8600</v>
      </c>
      <c r="V39" s="206">
        <f>G39-лютий!G39</f>
        <v>8111.42</v>
      </c>
      <c r="W39" s="221">
        <f t="shared" si="10"/>
        <v>-488.5799999999999</v>
      </c>
      <c r="X39" s="222">
        <f t="shared" si="18"/>
        <v>94.31883720930233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580.83</v>
      </c>
      <c r="G40" s="206">
        <v>262.86</v>
      </c>
      <c r="H40" s="218">
        <f t="shared" si="9"/>
        <v>-317.97</v>
      </c>
      <c r="I40" s="220">
        <f t="shared" si="12"/>
        <v>0.45255926863281853</v>
      </c>
      <c r="J40" s="221">
        <f t="shared" si="1"/>
        <v>-3137.14</v>
      </c>
      <c r="K40" s="222">
        <f t="shared" si="15"/>
        <v>0.07731176470588236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-34.44</v>
      </c>
      <c r="T40" s="222">
        <f t="shared" si="14"/>
        <v>0.8841574167507569</v>
      </c>
      <c r="U40" s="206">
        <f>F40-лютий!F40</f>
        <v>239.00000000000006</v>
      </c>
      <c r="V40" s="206">
        <f>G40-лютий!G40</f>
        <v>97.65</v>
      </c>
      <c r="W40" s="221">
        <f t="shared" si="10"/>
        <v>-141.35000000000005</v>
      </c>
      <c r="X40" s="222">
        <f t="shared" si="18"/>
        <v>40.85774058577405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4592.8</v>
      </c>
      <c r="G41" s="206">
        <v>4576.8</v>
      </c>
      <c r="H41" s="218">
        <f t="shared" si="9"/>
        <v>-16</v>
      </c>
      <c r="I41" s="220">
        <f t="shared" si="12"/>
        <v>0.9965162863612611</v>
      </c>
      <c r="J41" s="221">
        <f t="shared" si="1"/>
        <v>-16523.2</v>
      </c>
      <c r="K41" s="222">
        <f t="shared" si="15"/>
        <v>0.2169099526066351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-133.52999999999975</v>
      </c>
      <c r="T41" s="222">
        <f t="shared" si="14"/>
        <v>0.9716516677175485</v>
      </c>
      <c r="U41" s="206">
        <f>F41-лютий!F41</f>
        <v>1500</v>
      </c>
      <c r="V41" s="206">
        <f>G41-лютий!G41</f>
        <v>1466.5600000000004</v>
      </c>
      <c r="W41" s="221">
        <f t="shared" si="10"/>
        <v>-33.4399999999996</v>
      </c>
      <c r="X41" s="222">
        <f t="shared" si="18"/>
        <v>97.7706666666667</v>
      </c>
      <c r="Y41" s="197"/>
    </row>
    <row r="42" spans="1:25" s="6" customFormat="1" ht="18" hidden="1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197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68793.34</v>
      </c>
      <c r="H47" s="102">
        <f t="shared" si="9"/>
        <v>144.17999999999302</v>
      </c>
      <c r="I47" s="208">
        <f>G47/F47</f>
        <v>1.002100244198181</v>
      </c>
      <c r="J47" s="108">
        <f t="shared" si="1"/>
        <v>-185757.46</v>
      </c>
      <c r="K47" s="148">
        <f>G47/E47</f>
        <v>0.27025387466863193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13396.719999999994</v>
      </c>
      <c r="T47" s="160">
        <f t="shared" si="19"/>
        <v>1.2418328049617466</v>
      </c>
      <c r="U47" s="107">
        <f>F47-лютий!F47</f>
        <v>8801</v>
      </c>
      <c r="V47" s="110">
        <f>G47-лютий!G47</f>
        <v>8770.439999999995</v>
      </c>
      <c r="W47" s="111">
        <f t="shared" si="10"/>
        <v>-30.560000000004948</v>
      </c>
      <c r="X47" s="148">
        <f>V47/U47</f>
        <v>0.9965276673105323</v>
      </c>
      <c r="Y47" s="197">
        <f t="shared" si="16"/>
        <v>0.1022311704768426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14983.87</v>
      </c>
      <c r="G49" s="94">
        <v>14463.99</v>
      </c>
      <c r="H49" s="71">
        <f>G49-F49</f>
        <v>-519.880000000001</v>
      </c>
      <c r="I49" s="209">
        <f>G49/F49</f>
        <v>0.9653040235933706</v>
      </c>
      <c r="J49" s="72">
        <f t="shared" si="1"/>
        <v>-41251.01</v>
      </c>
      <c r="K49" s="75">
        <f>G49/E49</f>
        <v>0.2596067486314278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3516.0699999999997</v>
      </c>
      <c r="T49" s="153">
        <f t="shared" si="19"/>
        <v>1.3211632894650307</v>
      </c>
      <c r="U49" s="73">
        <f>F49-лютий!F49</f>
        <v>1400</v>
      </c>
      <c r="V49" s="98">
        <f>G49-лютий!G49</f>
        <v>870.3600000000006</v>
      </c>
      <c r="W49" s="74">
        <f t="shared" si="10"/>
        <v>-529.6399999999994</v>
      </c>
      <c r="X49" s="75">
        <f>V49/U49</f>
        <v>0.6216857142857147</v>
      </c>
      <c r="Y49" s="197">
        <f t="shared" si="16"/>
        <v>0.08388637794271037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53640.49</v>
      </c>
      <c r="G50" s="94">
        <v>54307.04</v>
      </c>
      <c r="H50" s="71">
        <f>G50-F50</f>
        <v>666.5500000000029</v>
      </c>
      <c r="I50" s="209">
        <f>G50/F50</f>
        <v>1.0124262474112373</v>
      </c>
      <c r="J50" s="72">
        <f t="shared" si="1"/>
        <v>-144447.96</v>
      </c>
      <c r="K50" s="75">
        <f>G50/E50</f>
        <v>0.27323609468944177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9874.46</v>
      </c>
      <c r="T50" s="153">
        <f t="shared" si="19"/>
        <v>1.2222346755466371</v>
      </c>
      <c r="U50" s="73">
        <f>F50-лютий!F50</f>
        <v>7400</v>
      </c>
      <c r="V50" s="98">
        <f>G50-лютий!G50</f>
        <v>7899.5999999999985</v>
      </c>
      <c r="W50" s="74">
        <f t="shared" si="10"/>
        <v>499.59999999999854</v>
      </c>
      <c r="X50" s="75">
        <f>V50/U50</f>
        <v>1.0675135135135134</v>
      </c>
      <c r="Y50" s="197">
        <f t="shared" si="16"/>
        <v>0.1073262084912272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F51-лютий!F51</f>
        <v>1</v>
      </c>
      <c r="V51" s="98">
        <f>G51-лютий!G51</f>
        <v>0.46999999999999886</v>
      </c>
      <c r="W51" s="74">
        <f t="shared" si="10"/>
        <v>-0.5300000000000011</v>
      </c>
      <c r="X51" s="75"/>
      <c r="Y51" s="197">
        <f t="shared" si="16"/>
        <v>0.19011806399390996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11332.52</v>
      </c>
      <c r="H53" s="103">
        <f>H54+H55+H56+H57+H58+H60+H62+H63+H64+H65+H66+H71+H72+H76+H59+H61</f>
        <v>689.4719999999994</v>
      </c>
      <c r="I53" s="143">
        <f aca="true" t="shared" si="20" ref="I53:I72">G53/F53</f>
        <v>1.0647814423086321</v>
      </c>
      <c r="J53" s="104">
        <f>G53-E53</f>
        <v>-35916.380000000005</v>
      </c>
      <c r="K53" s="156">
        <f aca="true" t="shared" si="21" ref="K53:K72">G53/E53</f>
        <v>0.23984727686782126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-2541.709999999999</v>
      </c>
      <c r="T53" s="143">
        <f>G53/R53</f>
        <v>0.816803527114658</v>
      </c>
      <c r="U53" s="103">
        <f>U54+U55+U56+U57+U58+U60+U62+U63+U64+U65+U66+U71+U72+U76+U59+U61</f>
        <v>3607.5</v>
      </c>
      <c r="V53" s="103">
        <f>V54+V55+V56+V57+V58+V60+V62+V63+V64+V65+V66+V71+V72+V76+V59+V61</f>
        <v>4386.839999999999</v>
      </c>
      <c r="W53" s="103">
        <f>W54+W55+W56+W57+W58+W60+W62+W63+W64+W65+W66+W71+W72+W76</f>
        <v>769.1399999999996</v>
      </c>
      <c r="X53" s="143">
        <f>V53/U53</f>
        <v>1.2160332640332638</v>
      </c>
      <c r="Y53" s="197">
        <f t="shared" si="16"/>
        <v>0.135797003424736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148.43</v>
      </c>
      <c r="G58" s="106">
        <v>222.89</v>
      </c>
      <c r="H58" s="102">
        <f t="shared" si="22"/>
        <v>74.45999999999998</v>
      </c>
      <c r="I58" s="213">
        <f t="shared" si="20"/>
        <v>1.501650609715017</v>
      </c>
      <c r="J58" s="115">
        <f t="shared" si="24"/>
        <v>-521.11</v>
      </c>
      <c r="K58" s="155">
        <f t="shared" si="21"/>
        <v>0.2995833333333333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-54.870000000000005</v>
      </c>
      <c r="T58" s="155">
        <f t="shared" si="27"/>
        <v>0.8024553571428571</v>
      </c>
      <c r="U58" s="107">
        <f>F58-лютий!F58</f>
        <v>60</v>
      </c>
      <c r="V58" s="110">
        <f>G58-лютий!G58</f>
        <v>170.70999999999998</v>
      </c>
      <c r="W58" s="111">
        <f t="shared" si="23"/>
        <v>110.70999999999998</v>
      </c>
      <c r="X58" s="155">
        <f t="shared" si="28"/>
        <v>2.845166666666666</v>
      </c>
      <c r="Y58" s="197">
        <f t="shared" si="16"/>
        <v>-0.25239995470583365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284</v>
      </c>
      <c r="G60" s="106">
        <v>274.85</v>
      </c>
      <c r="H60" s="102">
        <f t="shared" si="22"/>
        <v>-9.149999999999977</v>
      </c>
      <c r="I60" s="213">
        <f t="shared" si="20"/>
        <v>0.9677816901408451</v>
      </c>
      <c r="J60" s="115">
        <f t="shared" si="24"/>
        <v>-1009.15</v>
      </c>
      <c r="K60" s="155">
        <f t="shared" si="21"/>
        <v>0.21405763239875392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-26.099999999999966</v>
      </c>
      <c r="T60" s="155">
        <f t="shared" si="27"/>
        <v>0.9132746303372654</v>
      </c>
      <c r="U60" s="107">
        <f>F60-лютий!F60</f>
        <v>100</v>
      </c>
      <c r="V60" s="110">
        <f>G60-лютий!G60</f>
        <v>97.66000000000003</v>
      </c>
      <c r="W60" s="111">
        <f t="shared" si="23"/>
        <v>-2.339999999999975</v>
      </c>
      <c r="X60" s="155">
        <f t="shared" si="28"/>
        <v>0.9766000000000002</v>
      </c>
      <c r="Y60" s="197">
        <f t="shared" si="16"/>
        <v>-0.15216175049815606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v>5690</v>
      </c>
      <c r="G62" s="106">
        <v>6081.53</v>
      </c>
      <c r="H62" s="102">
        <f t="shared" si="22"/>
        <v>391.52999999999975</v>
      </c>
      <c r="I62" s="213">
        <f t="shared" si="20"/>
        <v>1.0688101933216168</v>
      </c>
      <c r="J62" s="115">
        <f t="shared" si="24"/>
        <v>-15178.470000000001</v>
      </c>
      <c r="K62" s="155">
        <f t="shared" si="21"/>
        <v>0.286055032925682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2496.5899999999997</v>
      </c>
      <c r="T62" s="155">
        <f t="shared" si="27"/>
        <v>1.6964105396464095</v>
      </c>
      <c r="U62" s="107">
        <f>F62-лютий!F62</f>
        <v>1800</v>
      </c>
      <c r="V62" s="110">
        <f>G62-лютий!G62</f>
        <v>2126.1099999999997</v>
      </c>
      <c r="W62" s="111">
        <f t="shared" si="23"/>
        <v>326.1099999999997</v>
      </c>
      <c r="X62" s="155">
        <f t="shared" si="28"/>
        <v>1.181172222222222</v>
      </c>
      <c r="Y62" s="197">
        <f t="shared" si="16"/>
        <v>0.6392324195537598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185</v>
      </c>
      <c r="G63" s="106">
        <v>195.22</v>
      </c>
      <c r="H63" s="102">
        <f t="shared" si="22"/>
        <v>10.219999999999999</v>
      </c>
      <c r="I63" s="213">
        <f t="shared" si="20"/>
        <v>1.0552432432432433</v>
      </c>
      <c r="J63" s="115">
        <f t="shared" si="24"/>
        <v>-571.78</v>
      </c>
      <c r="K63" s="155">
        <f t="shared" si="21"/>
        <v>0.25452411994784874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60.02000000000001</v>
      </c>
      <c r="T63" s="155">
        <f t="shared" si="27"/>
        <v>1.4439349112426036</v>
      </c>
      <c r="U63" s="107">
        <f>F63-лютий!F63</f>
        <v>64</v>
      </c>
      <c r="V63" s="110">
        <f>G63-лютий!G63</f>
        <v>73.53</v>
      </c>
      <c r="W63" s="111">
        <f t="shared" si="23"/>
        <v>9.530000000000001</v>
      </c>
      <c r="X63" s="155">
        <f t="shared" si="28"/>
        <v>1.14890625</v>
      </c>
      <c r="Y63" s="197">
        <f t="shared" si="16"/>
        <v>0.36371407861345584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8</v>
      </c>
      <c r="G64" s="106">
        <v>7.76</v>
      </c>
      <c r="H64" s="102">
        <f t="shared" si="22"/>
        <v>-0.2400000000000002</v>
      </c>
      <c r="I64" s="213">
        <f t="shared" si="20"/>
        <v>0.97</v>
      </c>
      <c r="J64" s="115">
        <f t="shared" si="24"/>
        <v>-36.24</v>
      </c>
      <c r="K64" s="155">
        <f t="shared" si="21"/>
        <v>0.17636363636363636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3.76</v>
      </c>
      <c r="T64" s="155">
        <f t="shared" si="27"/>
        <v>1.94</v>
      </c>
      <c r="U64" s="107">
        <f>F64-лютий!F64</f>
        <v>4</v>
      </c>
      <c r="V64" s="110">
        <f>G64-лютий!G64</f>
        <v>1.0599999999999996</v>
      </c>
      <c r="W64" s="111">
        <f t="shared" si="23"/>
        <v>-2.9400000000000004</v>
      </c>
      <c r="X64" s="155">
        <f t="shared" si="28"/>
        <v>0.2649999999999999</v>
      </c>
      <c r="Y64" s="197">
        <f t="shared" si="16"/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1623.09</v>
      </c>
      <c r="S65" s="115">
        <f t="shared" si="5"/>
        <v>77.48000000000002</v>
      </c>
      <c r="T65" s="155">
        <f t="shared" si="27"/>
        <v>1.0477361082872791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0.13114022319173935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195.14</v>
      </c>
      <c r="G66" s="106">
        <v>157.06</v>
      </c>
      <c r="H66" s="102">
        <f t="shared" si="22"/>
        <v>-38.079999999999984</v>
      </c>
      <c r="I66" s="213">
        <f t="shared" si="20"/>
        <v>0.8048580506303168</v>
      </c>
      <c r="J66" s="115">
        <f t="shared" si="24"/>
        <v>-708.94</v>
      </c>
      <c r="K66" s="155">
        <f t="shared" si="21"/>
        <v>0.18136258660508084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-88.94</v>
      </c>
      <c r="T66" s="155">
        <f t="shared" si="27"/>
        <v>0.6384552845528455</v>
      </c>
      <c r="U66" s="107">
        <f>F66-лютий!F66</f>
        <v>74.49999999999999</v>
      </c>
      <c r="V66" s="110">
        <f>G66-лютий!G66</f>
        <v>50.18000000000001</v>
      </c>
      <c r="W66" s="111">
        <f t="shared" si="23"/>
        <v>-24.31999999999998</v>
      </c>
      <c r="X66" s="155">
        <f t="shared" si="28"/>
        <v>0.673557046979866</v>
      </c>
      <c r="Y66" s="197">
        <f t="shared" si="16"/>
        <v>-0.3278253161925072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160.42</v>
      </c>
      <c r="G67" s="94">
        <v>121.69</v>
      </c>
      <c r="H67" s="71">
        <f t="shared" si="22"/>
        <v>-38.72999999999999</v>
      </c>
      <c r="I67" s="209">
        <f t="shared" si="20"/>
        <v>0.7585712504675228</v>
      </c>
      <c r="J67" s="72">
        <f t="shared" si="24"/>
        <v>-606.51</v>
      </c>
      <c r="K67" s="75">
        <f t="shared" si="21"/>
        <v>0.16711068387805547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-99.25</v>
      </c>
      <c r="T67" s="204">
        <f t="shared" si="27"/>
        <v>0.5507830180139405</v>
      </c>
      <c r="U67" s="73">
        <f>F67-лютий!F67</f>
        <v>62.999999999999986</v>
      </c>
      <c r="V67" s="98">
        <f>G67-лютий!G67</f>
        <v>37.8</v>
      </c>
      <c r="W67" s="74">
        <f t="shared" si="23"/>
        <v>-25.19999999999999</v>
      </c>
      <c r="X67" s="75">
        <f t="shared" si="28"/>
        <v>0.6000000000000001</v>
      </c>
      <c r="Y67" s="197">
        <f t="shared" si="16"/>
        <v>-0.4065938587444935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34.62</v>
      </c>
      <c r="G70" s="94">
        <v>35.31</v>
      </c>
      <c r="H70" s="71">
        <f t="shared" si="22"/>
        <v>0.6900000000000048</v>
      </c>
      <c r="I70" s="209">
        <f t="shared" si="20"/>
        <v>1.0199306759098787</v>
      </c>
      <c r="J70" s="72">
        <f t="shared" si="24"/>
        <v>-101.49000000000001</v>
      </c>
      <c r="K70" s="75">
        <f t="shared" si="21"/>
        <v>0.2581140350877193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10.350000000000001</v>
      </c>
      <c r="T70" s="204">
        <f t="shared" si="27"/>
        <v>1.4146634615384617</v>
      </c>
      <c r="U70" s="73">
        <f>F70-лютий!F70</f>
        <v>11.399999999999999</v>
      </c>
      <c r="V70" s="98">
        <f>G70-лютий!G70</f>
        <v>12.160000000000004</v>
      </c>
      <c r="W70" s="74">
        <f t="shared" si="23"/>
        <v>0.7600000000000051</v>
      </c>
      <c r="X70" s="75">
        <f t="shared" si="28"/>
        <v>1.066666666666667</v>
      </c>
      <c r="Y70" s="197">
        <f t="shared" si="16"/>
        <v>0.40447294315122173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1928.65</v>
      </c>
      <c r="G72" s="106">
        <v>1471.5</v>
      </c>
      <c r="H72" s="102">
        <f t="shared" si="22"/>
        <v>-457.1500000000001</v>
      </c>
      <c r="I72" s="213">
        <f t="shared" si="20"/>
        <v>0.7629689160811967</v>
      </c>
      <c r="J72" s="115">
        <f t="shared" si="24"/>
        <v>-6698.5</v>
      </c>
      <c r="K72" s="155">
        <f t="shared" si="21"/>
        <v>0.18011015911872705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-1604.23</v>
      </c>
      <c r="T72" s="155">
        <f t="shared" si="27"/>
        <v>0.4784230085215542</v>
      </c>
      <c r="U72" s="107">
        <f>F72-лютий!F72</f>
        <v>680</v>
      </c>
      <c r="V72" s="110">
        <f>G72-лютий!G72</f>
        <v>399.3499999999999</v>
      </c>
      <c r="W72" s="111">
        <f t="shared" si="23"/>
        <v>-280.6500000000001</v>
      </c>
      <c r="X72" s="155">
        <f t="shared" si="28"/>
        <v>0.5872794117647058</v>
      </c>
      <c r="Y72" s="197">
        <f t="shared" si="16"/>
        <v>-0.5318503712076876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5.78</v>
      </c>
      <c r="T78" s="155">
        <f t="shared" si="27"/>
        <v>-0.08442776735459663</v>
      </c>
      <c r="U78" s="107">
        <f>F78-лютий!F78</f>
        <v>0</v>
      </c>
      <c r="V78" s="110">
        <f>G78-лютий!G78</f>
        <v>0.34</v>
      </c>
      <c r="W78" s="111">
        <f t="shared" si="23"/>
        <v>0.34</v>
      </c>
      <c r="X78" s="155"/>
      <c r="Y78" s="197">
        <f t="shared" si="16"/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368424.44</v>
      </c>
      <c r="H79" s="103">
        <f>G79-F79</f>
        <v>-3771.1170000000275</v>
      </c>
      <c r="I79" s="210">
        <f>G79/F79</f>
        <v>0.9898679150541283</v>
      </c>
      <c r="J79" s="104">
        <f>G79-E79</f>
        <v>-1259493.26</v>
      </c>
      <c r="K79" s="156">
        <f>G79/E79</f>
        <v>0.22631637950739156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60995.47999999998</v>
      </c>
      <c r="T79" s="156">
        <f>G79/R79</f>
        <v>1.19840512097494</v>
      </c>
      <c r="U79" s="103">
        <f>U8+U53+U77+U78</f>
        <v>123391.9</v>
      </c>
      <c r="V79" s="103">
        <f>V8+V53+V77+V78</f>
        <v>119581.98999999999</v>
      </c>
      <c r="W79" s="135">
        <f>V79-U79</f>
        <v>-3809.9100000000035</v>
      </c>
      <c r="X79" s="156">
        <f>V79/U79</f>
        <v>0.9691235000028364</v>
      </c>
      <c r="Y79" s="197">
        <f t="shared" si="16"/>
        <v>0.034772655457478985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2015</v>
      </c>
      <c r="G89" s="126">
        <v>1191.71</v>
      </c>
      <c r="H89" s="112">
        <f t="shared" si="31"/>
        <v>-823.29</v>
      </c>
      <c r="I89" s="213">
        <f>G89/F89</f>
        <v>0.5914193548387097</v>
      </c>
      <c r="J89" s="117">
        <f aca="true" t="shared" si="35" ref="J89:J98">G89-E89</f>
        <v>-15257.29</v>
      </c>
      <c r="K89" s="147">
        <f>G89/E89</f>
        <v>0.07244878108091678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1024.51</v>
      </c>
      <c r="T89" s="147">
        <f t="shared" si="30"/>
        <v>7.127452153110049</v>
      </c>
      <c r="U89" s="112">
        <f>F89-лютий!F89</f>
        <v>1000</v>
      </c>
      <c r="V89" s="118">
        <f>G89-лютий!G89</f>
        <v>997.26</v>
      </c>
      <c r="W89" s="117">
        <f t="shared" si="34"/>
        <v>-2.740000000000009</v>
      </c>
      <c r="X89" s="147">
        <f>V89/U89</f>
        <v>0.99726</v>
      </c>
      <c r="Y89" s="197">
        <f t="shared" si="16"/>
        <v>5.107596191716816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6000</v>
      </c>
      <c r="G90" s="126">
        <v>1432.79</v>
      </c>
      <c r="H90" s="112">
        <f t="shared" si="31"/>
        <v>-4567.21</v>
      </c>
      <c r="I90" s="213">
        <f>G90/F90</f>
        <v>0.23879833333333333</v>
      </c>
      <c r="J90" s="117">
        <f t="shared" si="35"/>
        <v>-20582.21</v>
      </c>
      <c r="K90" s="147">
        <f>G90/E90</f>
        <v>0.06508244378832614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218.54999999999995</v>
      </c>
      <c r="T90" s="147">
        <f t="shared" si="30"/>
        <v>1.1799891290025035</v>
      </c>
      <c r="U90" s="112">
        <f>F90-лютий!F90</f>
        <v>3000</v>
      </c>
      <c r="V90" s="118">
        <f>G90-лютий!G90</f>
        <v>1101.6399999999999</v>
      </c>
      <c r="W90" s="117">
        <f t="shared" si="34"/>
        <v>-1898.3600000000001</v>
      </c>
      <c r="X90" s="147">
        <f>V90/U90</f>
        <v>0.3672133333333333</v>
      </c>
      <c r="Y90" s="197">
        <f t="shared" si="16"/>
        <v>-0.09212185292964903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3433.96</v>
      </c>
      <c r="H92" s="129">
        <f t="shared" si="31"/>
        <v>-5393.469</v>
      </c>
      <c r="I92" s="216">
        <f>G92/F92</f>
        <v>0.38901020897477623</v>
      </c>
      <c r="J92" s="131">
        <f t="shared" si="35"/>
        <v>-43372.079000000005</v>
      </c>
      <c r="K92" s="151">
        <f>G92/E92</f>
        <v>0.07336574667213348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2049.40526</v>
      </c>
      <c r="T92" s="147">
        <f t="shared" si="30"/>
        <v>2.4801908518257645</v>
      </c>
      <c r="U92" s="129">
        <f>F92-лютий!F92</f>
        <v>4002</v>
      </c>
      <c r="V92" s="174">
        <f>G92-лютий!G92</f>
        <v>2099.92</v>
      </c>
      <c r="W92" s="131">
        <f t="shared" si="34"/>
        <v>-1902.08</v>
      </c>
      <c r="X92" s="151">
        <f>V92/U92</f>
        <v>0.5247176411794103</v>
      </c>
      <c r="Y92" s="197">
        <f t="shared" si="16"/>
        <v>0.7077491057566314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2819.75</v>
      </c>
      <c r="G95" s="126">
        <v>2501.31</v>
      </c>
      <c r="H95" s="112">
        <f t="shared" si="31"/>
        <v>-318.44000000000005</v>
      </c>
      <c r="I95" s="213">
        <f>G95/F95</f>
        <v>0.8870680024824895</v>
      </c>
      <c r="J95" s="117">
        <f t="shared" si="35"/>
        <v>-6548.6900000000005</v>
      </c>
      <c r="K95" s="147">
        <f>G95/E95</f>
        <v>0.2763878453038674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283.3600000000001</v>
      </c>
      <c r="T95" s="147">
        <f t="shared" si="30"/>
        <v>1.12775761401294</v>
      </c>
      <c r="U95" s="112">
        <f>F95-лютий!F95</f>
        <v>1</v>
      </c>
      <c r="V95" s="118">
        <f>G95-лютий!G95</f>
        <v>123.07000000000016</v>
      </c>
      <c r="W95" s="117">
        <f t="shared" si="34"/>
        <v>122.07000000000016</v>
      </c>
      <c r="X95" s="147">
        <f>V95/U95</f>
        <v>123.07000000000016</v>
      </c>
      <c r="Y95" s="197">
        <f t="shared" si="16"/>
        <v>0.0012866670056184137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2502.5499999999997</v>
      </c>
      <c r="H97" s="129">
        <f t="shared" si="31"/>
        <v>-324.2000000000003</v>
      </c>
      <c r="I97" s="216">
        <f>G97/F97</f>
        <v>0.8853099849650657</v>
      </c>
      <c r="J97" s="131">
        <f t="shared" si="35"/>
        <v>-6590.450000000001</v>
      </c>
      <c r="K97" s="151">
        <f>G97/E97</f>
        <v>0.27521720004398986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275.7899999999995</v>
      </c>
      <c r="T97" s="147">
        <f t="shared" si="30"/>
        <v>1.1238525930050833</v>
      </c>
      <c r="U97" s="129">
        <f>F97-лютий!F97</f>
        <v>5</v>
      </c>
      <c r="V97" s="174">
        <f>G97-лютий!G97</f>
        <v>124.28999999999996</v>
      </c>
      <c r="W97" s="131">
        <f t="shared" si="34"/>
        <v>119.28999999999996</v>
      </c>
      <c r="X97" s="151">
        <f>V97/U97</f>
        <v>24.857999999999993</v>
      </c>
      <c r="Y97" s="197">
        <f t="shared" si="16"/>
        <v>-0.0010717872844303589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5.22522</v>
      </c>
      <c r="G98" s="126">
        <v>9.07</v>
      </c>
      <c r="H98" s="112">
        <f t="shared" si="31"/>
        <v>3.84478</v>
      </c>
      <c r="I98" s="213">
        <f>G98/F98</f>
        <v>1.7358120806396669</v>
      </c>
      <c r="J98" s="117">
        <f t="shared" si="35"/>
        <v>-10.343</v>
      </c>
      <c r="K98" s="147">
        <f>G98/E98</f>
        <v>0.46721269252562714</v>
      </c>
      <c r="L98" s="117"/>
      <c r="M98" s="117"/>
      <c r="N98" s="117"/>
      <c r="O98" s="117">
        <v>37.96</v>
      </c>
      <c r="P98" s="117">
        <f t="shared" si="32"/>
        <v>-18.547</v>
      </c>
      <c r="Q98" s="147">
        <f t="shared" si="33"/>
        <v>0.5114067439409905</v>
      </c>
      <c r="R98" s="131">
        <v>7.12</v>
      </c>
      <c r="S98" s="117">
        <f t="shared" si="29"/>
        <v>1.9500000000000002</v>
      </c>
      <c r="T98" s="147">
        <f t="shared" si="30"/>
        <v>1.273876404494382</v>
      </c>
      <c r="U98" s="112">
        <f>F98-лютий!F98</f>
        <v>1.7652200000000002</v>
      </c>
      <c r="V98" s="118">
        <f>G98-лютий!G98</f>
        <v>5.290000000000001</v>
      </c>
      <c r="W98" s="117">
        <f t="shared" si="34"/>
        <v>3.5247800000000007</v>
      </c>
      <c r="X98" s="147">
        <f>V98/U98</f>
        <v>2.9967936007976346</v>
      </c>
      <c r="Y98" s="197">
        <f t="shared" si="16"/>
        <v>0.7624696605533915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55918.452000000005</v>
      </c>
      <c r="F100" s="183">
        <f>F86+F87+F92+F97+F98</f>
        <v>11659.40422</v>
      </c>
      <c r="G100" s="183">
        <f>G86+G87+G92+G97+G98</f>
        <v>5945.59</v>
      </c>
      <c r="H100" s="184">
        <f>G100-F100</f>
        <v>-5713.81422</v>
      </c>
      <c r="I100" s="217">
        <f>G100/F100</f>
        <v>0.5099394349671154</v>
      </c>
      <c r="J100" s="177">
        <f>G100-E100</f>
        <v>-49972.86200000001</v>
      </c>
      <c r="K100" s="178">
        <f>G100/E100</f>
        <v>0.10632608356182678</v>
      </c>
      <c r="L100" s="177"/>
      <c r="M100" s="177"/>
      <c r="N100" s="177"/>
      <c r="O100" s="177">
        <v>34561.77</v>
      </c>
      <c r="P100" s="177">
        <f>E100-O100</f>
        <v>21356.682000000008</v>
      </c>
      <c r="Q100" s="178">
        <f>E100/O100</f>
        <v>1.6179279012620016</v>
      </c>
      <c r="R100" s="183">
        <v>3654.01</v>
      </c>
      <c r="S100" s="177">
        <f>G100-R100</f>
        <v>2291.58</v>
      </c>
      <c r="T100" s="178">
        <f t="shared" si="30"/>
        <v>1.6271411408288428</v>
      </c>
      <c r="U100" s="183">
        <f>U86+U87+U92+U97+U98</f>
        <v>4008.76522</v>
      </c>
      <c r="V100" s="183">
        <f>V86+V87+V92+V97+V98</f>
        <v>2229.5</v>
      </c>
      <c r="W100" s="177">
        <f>V100-U100</f>
        <v>-1779.2652200000002</v>
      </c>
      <c r="X100" s="178">
        <f>V100/U100</f>
        <v>0.5561562919366976</v>
      </c>
      <c r="Y100" s="197">
        <f>T100-Q100</f>
        <v>0.00921323956684117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1683836.152</v>
      </c>
      <c r="F101" s="183">
        <f>F79+F100</f>
        <v>383854.96122000006</v>
      </c>
      <c r="G101" s="183">
        <f>G79+G100</f>
        <v>374370.03</v>
      </c>
      <c r="H101" s="184">
        <f>G101-F101</f>
        <v>-9484.931220000028</v>
      </c>
      <c r="I101" s="217">
        <f>G101/F101</f>
        <v>0.9752903253097102</v>
      </c>
      <c r="J101" s="177">
        <f>G101-E101</f>
        <v>-1309466.122</v>
      </c>
      <c r="K101" s="178">
        <f>G101/E101</f>
        <v>0.22233162624245642</v>
      </c>
      <c r="L101" s="177"/>
      <c r="M101" s="177"/>
      <c r="N101" s="177"/>
      <c r="O101" s="177">
        <f>O79+O100</f>
        <v>1433558.23</v>
      </c>
      <c r="P101" s="177">
        <f>E101-O101</f>
        <v>250277.92200000002</v>
      </c>
      <c r="Q101" s="178">
        <f>E101/O101</f>
        <v>1.1745851105050682</v>
      </c>
      <c r="R101" s="177">
        <f>R79+R100</f>
        <v>311082.97000000003</v>
      </c>
      <c r="S101" s="177">
        <f>S79+S100</f>
        <v>63287.05999999998</v>
      </c>
      <c r="T101" s="178">
        <f t="shared" si="30"/>
        <v>1.2034410948307457</v>
      </c>
      <c r="U101" s="184">
        <f>U79+U100</f>
        <v>127400.66522</v>
      </c>
      <c r="V101" s="184">
        <f>V79+V100</f>
        <v>121811.48999999999</v>
      </c>
      <c r="W101" s="177">
        <f>V101-U101</f>
        <v>-5589.175220000005</v>
      </c>
      <c r="X101" s="178">
        <f>V101/U101</f>
        <v>0.95612915199188</v>
      </c>
      <c r="Y101" s="197">
        <f>T101-Q101</f>
        <v>0.028855984325677486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1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3771.1170000000275</v>
      </c>
      <c r="H104" s="262"/>
      <c r="I104" s="262"/>
      <c r="J104" s="262"/>
      <c r="V104" s="261">
        <f>IF(W79&lt;0,ABS(W79/C103),0)</f>
        <v>3809.9100000000035</v>
      </c>
    </row>
    <row r="105" spans="2:7" ht="30.75">
      <c r="B105" s="263" t="s">
        <v>146</v>
      </c>
      <c r="C105" s="264">
        <v>43188</v>
      </c>
      <c r="D105" s="261"/>
      <c r="E105" s="261">
        <v>14970</v>
      </c>
      <c r="F105" s="78"/>
      <c r="G105" s="4" t="s">
        <v>147</v>
      </c>
    </row>
    <row r="106" spans="3:10" ht="15">
      <c r="C106" s="264">
        <v>43187</v>
      </c>
      <c r="D106" s="261"/>
      <c r="E106" s="261">
        <v>5510.6</v>
      </c>
      <c r="F106" s="78"/>
      <c r="G106" s="306"/>
      <c r="H106" s="306"/>
      <c r="I106" s="265"/>
      <c r="J106" s="266"/>
    </row>
    <row r="107" spans="3:10" ht="15">
      <c r="C107" s="264">
        <v>43186</v>
      </c>
      <c r="D107" s="261"/>
      <c r="E107" s="261">
        <v>6064.6</v>
      </c>
      <c r="F107" s="78"/>
      <c r="G107" s="306"/>
      <c r="H107" s="306"/>
      <c r="I107" s="265"/>
      <c r="J107" s="267"/>
    </row>
    <row r="108" spans="3:10" ht="15">
      <c r="C108" s="264"/>
      <c r="D108" s="4"/>
      <c r="F108" s="268"/>
      <c r="G108" s="307"/>
      <c r="H108" s="307"/>
      <c r="I108" s="269"/>
      <c r="J108" s="266"/>
    </row>
    <row r="109" spans="2:10" ht="16.5">
      <c r="B109" s="308" t="s">
        <v>148</v>
      </c>
      <c r="C109" s="309"/>
      <c r="D109" s="270"/>
      <c r="E109" s="273">
        <v>21.88</v>
      </c>
      <c r="F109" s="271" t="s">
        <v>149</v>
      </c>
      <c r="G109" s="306"/>
      <c r="H109" s="306"/>
      <c r="I109" s="272"/>
      <c r="J109" s="266"/>
    </row>
  </sheetData>
  <sheetProtection/>
  <mergeCells count="27">
    <mergeCell ref="G106:H106"/>
    <mergeCell ref="G107:H107"/>
    <mergeCell ref="G108:H108"/>
    <mergeCell ref="B109:C109"/>
    <mergeCell ref="G109:H109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.3937007874015748" right="0" top="0" bottom="0" header="0" footer="0"/>
  <pageSetup fitToHeight="3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9"/>
  <sheetViews>
    <sheetView zoomScale="78" zoomScaleNormal="78" zoomScalePageLayoutView="0" workbookViewId="0" topLeftCell="B1">
      <pane xSplit="2" ySplit="8" topLeftCell="D9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4" sqref="B11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customWidth="1"/>
    <col min="26" max="16384" width="9.125" style="4" customWidth="1"/>
  </cols>
  <sheetData>
    <row r="1" spans="1:25" s="1" customFormat="1" ht="26.25" customHeight="1">
      <c r="A1" s="276" t="s">
        <v>154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186"/>
    </row>
    <row r="2" spans="2:25" s="1" customFormat="1" ht="15.75" customHeight="1">
      <c r="B2" s="277"/>
      <c r="C2" s="277"/>
      <c r="D2" s="277"/>
      <c r="E2" s="277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78"/>
      <c r="B3" s="280"/>
      <c r="C3" s="281" t="s">
        <v>0</v>
      </c>
      <c r="D3" s="282" t="s">
        <v>131</v>
      </c>
      <c r="E3" s="282" t="s">
        <v>131</v>
      </c>
      <c r="F3" s="25"/>
      <c r="G3" s="283" t="s">
        <v>26</v>
      </c>
      <c r="H3" s="284"/>
      <c r="I3" s="284"/>
      <c r="J3" s="284"/>
      <c r="K3" s="28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86" t="s">
        <v>141</v>
      </c>
      <c r="V3" s="289" t="s">
        <v>136</v>
      </c>
      <c r="W3" s="289"/>
      <c r="X3" s="289"/>
      <c r="Y3" s="194"/>
    </row>
    <row r="4" spans="1:24" ht="22.5" customHeight="1">
      <c r="A4" s="278"/>
      <c r="B4" s="280"/>
      <c r="C4" s="281"/>
      <c r="D4" s="282"/>
      <c r="E4" s="282"/>
      <c r="F4" s="290" t="s">
        <v>139</v>
      </c>
      <c r="G4" s="292" t="s">
        <v>31</v>
      </c>
      <c r="H4" s="294" t="s">
        <v>129</v>
      </c>
      <c r="I4" s="287" t="s">
        <v>130</v>
      </c>
      <c r="J4" s="294" t="s">
        <v>132</v>
      </c>
      <c r="K4" s="28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7"/>
      <c r="V4" s="296" t="s">
        <v>155</v>
      </c>
      <c r="W4" s="294" t="s">
        <v>44</v>
      </c>
      <c r="X4" s="298" t="s">
        <v>43</v>
      </c>
    </row>
    <row r="5" spans="1:24" ht="67.5" customHeight="1">
      <c r="A5" s="279"/>
      <c r="B5" s="280"/>
      <c r="C5" s="281"/>
      <c r="D5" s="282"/>
      <c r="E5" s="282"/>
      <c r="F5" s="291"/>
      <c r="G5" s="293"/>
      <c r="H5" s="295"/>
      <c r="I5" s="288"/>
      <c r="J5" s="295"/>
      <c r="K5" s="288"/>
      <c r="L5" s="299" t="s">
        <v>135</v>
      </c>
      <c r="M5" s="300"/>
      <c r="N5" s="301"/>
      <c r="O5" s="302" t="s">
        <v>153</v>
      </c>
      <c r="P5" s="303"/>
      <c r="Q5" s="304"/>
      <c r="R5" s="305" t="s">
        <v>152</v>
      </c>
      <c r="S5" s="305"/>
      <c r="T5" s="305"/>
      <c r="U5" s="288"/>
      <c r="V5" s="297"/>
      <c r="W5" s="295"/>
      <c r="X5" s="29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0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 hidden="1">
      <c r="B104" s="260" t="s">
        <v>145</v>
      </c>
      <c r="C104" s="261"/>
      <c r="D104" s="4" t="s">
        <v>24</v>
      </c>
      <c r="F104" s="78"/>
      <c r="G104" s="261">
        <f>IF(H79&lt;0,ABS(H79/C103),0)</f>
        <v>0</v>
      </c>
      <c r="H104" s="262"/>
      <c r="I104" s="262"/>
      <c r="J104" s="262"/>
      <c r="V104" s="261">
        <f>IF(W79&lt;0,ABS(W79/C103),0)</f>
        <v>0</v>
      </c>
    </row>
    <row r="105" spans="2:7" ht="30.75" hidden="1">
      <c r="B105" s="263" t="s">
        <v>146</v>
      </c>
      <c r="C105" s="264">
        <v>43159</v>
      </c>
      <c r="D105" s="261"/>
      <c r="E105" s="261">
        <v>14510.3</v>
      </c>
      <c r="F105" s="78"/>
      <c r="G105" s="4" t="s">
        <v>147</v>
      </c>
    </row>
    <row r="106" spans="3:10" ht="15" hidden="1">
      <c r="C106" s="264">
        <v>43158</v>
      </c>
      <c r="D106" s="261"/>
      <c r="E106" s="261">
        <v>11132</v>
      </c>
      <c r="F106" s="78"/>
      <c r="G106" s="306"/>
      <c r="H106" s="306"/>
      <c r="I106" s="265"/>
      <c r="J106" s="266"/>
    </row>
    <row r="107" spans="3:10" ht="15" hidden="1">
      <c r="C107" s="264">
        <v>43157</v>
      </c>
      <c r="D107" s="261"/>
      <c r="E107" s="261">
        <v>4296.6</v>
      </c>
      <c r="F107" s="78"/>
      <c r="G107" s="306"/>
      <c r="H107" s="306"/>
      <c r="I107" s="265"/>
      <c r="J107" s="267"/>
    </row>
    <row r="108" spans="3:10" ht="15" hidden="1">
      <c r="C108" s="264"/>
      <c r="D108" s="4"/>
      <c r="F108" s="268"/>
      <c r="G108" s="307"/>
      <c r="H108" s="307"/>
      <c r="I108" s="269"/>
      <c r="J108" s="266"/>
    </row>
    <row r="109" spans="2:10" ht="16.5" hidden="1">
      <c r="B109" s="308" t="s">
        <v>148</v>
      </c>
      <c r="C109" s="309"/>
      <c r="D109" s="270"/>
      <c r="E109" s="273">
        <v>144.8304</v>
      </c>
      <c r="F109" s="271" t="s">
        <v>149</v>
      </c>
      <c r="G109" s="306"/>
      <c r="H109" s="306"/>
      <c r="I109" s="272"/>
      <c r="J109" s="266"/>
    </row>
  </sheetData>
  <sheetProtection/>
  <mergeCells count="27"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</mergeCells>
  <printOptions/>
  <pageMargins left="0.31496062992125984" right="0" top="0" bottom="0" header="0" footer="0"/>
  <pageSetup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9"/>
  <sheetViews>
    <sheetView zoomScale="69" zoomScaleNormal="6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114" sqref="H11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3.125" style="4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276" t="s">
        <v>128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186"/>
    </row>
    <row r="2" spans="2:25" s="1" customFormat="1" ht="15.75" customHeight="1">
      <c r="B2" s="277"/>
      <c r="C2" s="277"/>
      <c r="D2" s="277"/>
      <c r="E2" s="277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78"/>
      <c r="B3" s="280"/>
      <c r="C3" s="281" t="s">
        <v>0</v>
      </c>
      <c r="D3" s="310" t="s">
        <v>131</v>
      </c>
      <c r="E3" s="282" t="s">
        <v>131</v>
      </c>
      <c r="F3" s="25"/>
      <c r="G3" s="283" t="s">
        <v>26</v>
      </c>
      <c r="H3" s="284"/>
      <c r="I3" s="284"/>
      <c r="J3" s="284"/>
      <c r="K3" s="28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86" t="s">
        <v>140</v>
      </c>
      <c r="V3" s="289" t="s">
        <v>124</v>
      </c>
      <c r="W3" s="289"/>
      <c r="X3" s="289"/>
      <c r="Y3" s="194"/>
    </row>
    <row r="4" spans="1:24" ht="22.5" customHeight="1">
      <c r="A4" s="278"/>
      <c r="B4" s="280"/>
      <c r="C4" s="281"/>
      <c r="D4" s="311"/>
      <c r="E4" s="282"/>
      <c r="F4" s="290" t="s">
        <v>138</v>
      </c>
      <c r="G4" s="292" t="s">
        <v>31</v>
      </c>
      <c r="H4" s="294" t="s">
        <v>122</v>
      </c>
      <c r="I4" s="287" t="s">
        <v>123</v>
      </c>
      <c r="J4" s="294" t="s">
        <v>132</v>
      </c>
      <c r="K4" s="287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7"/>
      <c r="V4" s="296" t="s">
        <v>137</v>
      </c>
      <c r="W4" s="294" t="s">
        <v>44</v>
      </c>
      <c r="X4" s="298" t="s">
        <v>43</v>
      </c>
    </row>
    <row r="5" spans="1:24" ht="67.5" customHeight="1">
      <c r="A5" s="279"/>
      <c r="B5" s="280"/>
      <c r="C5" s="281"/>
      <c r="D5" s="312"/>
      <c r="E5" s="282"/>
      <c r="F5" s="291"/>
      <c r="G5" s="293"/>
      <c r="H5" s="295"/>
      <c r="I5" s="288"/>
      <c r="J5" s="295"/>
      <c r="K5" s="288"/>
      <c r="L5" s="299" t="s">
        <v>109</v>
      </c>
      <c r="M5" s="300"/>
      <c r="N5" s="301"/>
      <c r="O5" s="313" t="s">
        <v>125</v>
      </c>
      <c r="P5" s="314"/>
      <c r="Q5" s="315"/>
      <c r="R5" s="305" t="s">
        <v>127</v>
      </c>
      <c r="S5" s="305"/>
      <c r="T5" s="305"/>
      <c r="U5" s="288"/>
      <c r="V5" s="297"/>
      <c r="W5" s="295"/>
      <c r="X5" s="29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0" t="s">
        <v>145</v>
      </c>
      <c r="C104" s="261" t="e">
        <f>IF(W79&lt;0,ABS(W79/C103),0)</f>
        <v>#DIV/0!</v>
      </c>
      <c r="D104" s="4" t="s">
        <v>24</v>
      </c>
      <c r="F104" s="78"/>
      <c r="G104" s="261" t="e">
        <f>IF(H79&lt;0,ABS(H79/C103),0)</f>
        <v>#DIV/0!</v>
      </c>
      <c r="H104" s="262"/>
      <c r="I104" s="262"/>
      <c r="J104" s="262"/>
      <c r="V104" s="261" t="e">
        <f>IF(W79&lt;0,ABS(W79/C103),0)</f>
        <v>#DIV/0!</v>
      </c>
      <c r="Y104" s="199"/>
    </row>
    <row r="105" spans="2:25" ht="30.75">
      <c r="B105" s="263" t="s">
        <v>146</v>
      </c>
      <c r="C105" s="264">
        <v>43129</v>
      </c>
      <c r="D105" s="261"/>
      <c r="E105" s="261">
        <v>2330.8</v>
      </c>
      <c r="F105" s="78"/>
      <c r="G105" s="4" t="s">
        <v>147</v>
      </c>
      <c r="Y105" s="199"/>
    </row>
    <row r="106" spans="3:25" ht="15">
      <c r="C106" s="264">
        <v>43130</v>
      </c>
      <c r="D106" s="261"/>
      <c r="E106" s="261">
        <v>15629.9</v>
      </c>
      <c r="F106" s="78"/>
      <c r="G106" s="306"/>
      <c r="H106" s="306"/>
      <c r="I106" s="265"/>
      <c r="J106" s="266"/>
      <c r="Y106" s="199"/>
    </row>
    <row r="107" spans="3:25" ht="15">
      <c r="C107" s="264">
        <v>43131</v>
      </c>
      <c r="D107" s="261"/>
      <c r="E107" s="261">
        <v>15417.7</v>
      </c>
      <c r="F107" s="78"/>
      <c r="G107" s="306"/>
      <c r="H107" s="306"/>
      <c r="I107" s="265"/>
      <c r="J107" s="267"/>
      <c r="Y107" s="199"/>
    </row>
    <row r="108" spans="3:25" ht="15">
      <c r="C108" s="264"/>
      <c r="D108" s="4"/>
      <c r="F108" s="268"/>
      <c r="G108" s="307"/>
      <c r="H108" s="307"/>
      <c r="I108" s="269"/>
      <c r="J108" s="266"/>
      <c r="Y108" s="199"/>
    </row>
    <row r="109" spans="2:25" ht="16.5">
      <c r="B109" s="308" t="s">
        <v>148</v>
      </c>
      <c r="C109" s="308"/>
      <c r="D109" s="270"/>
      <c r="E109" s="270">
        <f>3396166.95/1000</f>
        <v>3396.1669500000003</v>
      </c>
      <c r="F109" s="271" t="s">
        <v>149</v>
      </c>
      <c r="G109" s="306"/>
      <c r="H109" s="306"/>
      <c r="I109" s="272"/>
      <c r="J109" s="266"/>
      <c r="Y109" s="199"/>
    </row>
  </sheetData>
  <sheetProtection/>
  <mergeCells count="27">
    <mergeCell ref="X4:X5"/>
    <mergeCell ref="L5:N5"/>
    <mergeCell ref="O5:Q5"/>
    <mergeCell ref="R5:T5"/>
    <mergeCell ref="G4:G5"/>
    <mergeCell ref="H4:H5"/>
    <mergeCell ref="I4:I5"/>
    <mergeCell ref="J4:J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B109:C109"/>
    <mergeCell ref="G109:H109"/>
    <mergeCell ref="V3:X3"/>
    <mergeCell ref="F4:F5"/>
    <mergeCell ref="G106:H106"/>
    <mergeCell ref="G107:H107"/>
    <mergeCell ref="G108:H108"/>
    <mergeCell ref="K4:K5"/>
    <mergeCell ref="V4:V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2018-03-29T07:48:35Z</cp:lastPrinted>
  <dcterms:created xsi:type="dcterms:W3CDTF">2003-07-28T11:27:56Z</dcterms:created>
  <dcterms:modified xsi:type="dcterms:W3CDTF">2018-03-30T07:57:38Z</dcterms:modified>
  <cp:category/>
  <cp:version/>
  <cp:contentType/>
  <cp:contentStatus/>
</cp:coreProperties>
</file>